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userName="Jesse Bakker" algorithmName="SHA-512" hashValue="1+Tok8uFLWNEk5SfVrE2SMBCRZPVoZTZpf9npX/e3+JWQSxICSEYyAHvnWkY+kLl6c+4OWjF6Jy0eyrvHqWvCA==" saltValue="XrCb+ZHDwkfcZbbXrY1PH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_Downloads\"/>
    </mc:Choice>
  </mc:AlternateContent>
  <xr:revisionPtr revIDLastSave="0" documentId="13_ncr:10001_{8330728E-001E-4A13-9A5F-A851C4287C56}" xr6:coauthVersionLast="46" xr6:coauthVersionMax="46" xr10:uidLastSave="{00000000-0000-0000-0000-000000000000}"/>
  <workbookProtection workbookAlgorithmName="SHA-512" workbookHashValue="n/MW4krPd7E57tPKo+OXqPLKgL/0PdpSvik+nBCG3qyA3E2HUDX3dBEuOIviffMhpKzL7txEEH07AfB0ts674A==" workbookSaltValue="YBFOwNqu9u7U6cM6nvLcqQ==" workbookSpinCount="100000" lockStructure="1"/>
  <bookViews>
    <workbookView xWindow="-108" yWindow="-108" windowWidth="30936" windowHeight="16896" activeTab="1" xr2:uid="{083F97D7-8A46-47A1-A27A-54A108F2F1D5}"/>
  </bookViews>
  <sheets>
    <sheet name="Measures" sheetId="1" r:id="rId1"/>
    <sheet name="Original situa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H19" i="2"/>
  <c r="D18" i="2"/>
  <c r="D20" i="2"/>
  <c r="K24" i="2"/>
  <c r="F18" i="2"/>
  <c r="K3" i="1"/>
  <c r="I2" i="1"/>
  <c r="E3" i="1"/>
  <c r="F3" i="1"/>
  <c r="G3" i="1"/>
  <c r="H3" i="1"/>
  <c r="I3" i="1"/>
  <c r="O3" i="1" s="1"/>
  <c r="J3" i="1"/>
  <c r="P3" i="1" s="1"/>
  <c r="L3" i="1"/>
  <c r="M3" i="1"/>
  <c r="N3" i="1"/>
  <c r="E4" i="1"/>
  <c r="K4" i="1" s="1"/>
  <c r="Q4" i="1" s="1"/>
  <c r="F4" i="1"/>
  <c r="L4" i="1" s="1"/>
  <c r="G4" i="1"/>
  <c r="M4" i="1" s="1"/>
  <c r="H4" i="1"/>
  <c r="I4" i="1"/>
  <c r="J4" i="1"/>
  <c r="N4" i="1"/>
  <c r="O4" i="1"/>
  <c r="P4" i="1"/>
  <c r="F5" i="1"/>
  <c r="K5" i="1"/>
  <c r="L5" i="1"/>
  <c r="M5" i="1"/>
  <c r="N5" i="1"/>
  <c r="O5" i="1"/>
  <c r="Q5" i="1" s="1"/>
  <c r="P5" i="1"/>
  <c r="F6" i="1"/>
  <c r="K6" i="1"/>
  <c r="Q6" i="1" s="1"/>
  <c r="L6" i="1"/>
  <c r="M6" i="1"/>
  <c r="N6" i="1"/>
  <c r="O6" i="1"/>
  <c r="P6" i="1"/>
  <c r="I21" i="2"/>
  <c r="B19" i="2"/>
  <c r="B20" i="2" s="1"/>
  <c r="B21" i="2" s="1"/>
  <c r="B22" i="2" s="1"/>
  <c r="B23" i="2" s="1"/>
  <c r="B24" i="2" s="1"/>
  <c r="B25" i="2" s="1"/>
  <c r="B26" i="2" s="1"/>
  <c r="B27" i="2" s="1"/>
  <c r="B28" i="2" s="1"/>
  <c r="B18" i="2"/>
  <c r="H28" i="2"/>
  <c r="G28" i="2"/>
  <c r="E28" i="2"/>
  <c r="D28" i="2"/>
  <c r="F27" i="2"/>
  <c r="D27" i="2"/>
  <c r="E26" i="2"/>
  <c r="D26" i="2"/>
  <c r="I25" i="2"/>
  <c r="H25" i="2"/>
  <c r="G25" i="2"/>
  <c r="G20" i="2"/>
  <c r="D25" i="2"/>
  <c r="I24" i="2"/>
  <c r="F24" i="2"/>
  <c r="D24" i="2"/>
  <c r="E23" i="2"/>
  <c r="E21" i="2"/>
  <c r="F23" i="2"/>
  <c r="D23" i="2"/>
  <c r="F22" i="2"/>
  <c r="E19" i="2"/>
  <c r="D22" i="2"/>
  <c r="D21" i="2"/>
  <c r="F21" i="2"/>
  <c r="F20" i="2"/>
  <c r="F19" i="2"/>
  <c r="D19" i="2"/>
  <c r="E20" i="2"/>
  <c r="I17" i="2"/>
  <c r="J17" i="2" s="1"/>
  <c r="K17" i="2" s="1"/>
  <c r="B11" i="2"/>
  <c r="B9" i="2"/>
  <c r="B7" i="2"/>
  <c r="B5" i="2"/>
  <c r="Q3" i="1" l="1"/>
  <c r="J18" i="2"/>
  <c r="K18" i="2" s="1"/>
  <c r="J27" i="2"/>
  <c r="K27" i="2" s="1"/>
  <c r="J26" i="2"/>
  <c r="K26" i="2" s="1"/>
  <c r="J28" i="2"/>
  <c r="K28" i="2" s="1"/>
  <c r="J25" i="2"/>
  <c r="K25" i="2" s="1"/>
  <c r="J22" i="2"/>
  <c r="K22" i="2" s="1"/>
  <c r="J23" i="2"/>
  <c r="K23" i="2" s="1"/>
  <c r="J24" i="2"/>
  <c r="J19" i="2"/>
  <c r="K19" i="2" s="1"/>
  <c r="J20" i="2"/>
  <c r="K20" i="2" s="1"/>
  <c r="J21" i="2"/>
  <c r="K21" i="2" s="1"/>
  <c r="K29" i="2" l="1"/>
  <c r="K30" i="2" l="1"/>
  <c r="F14" i="2" s="1"/>
</calcChain>
</file>

<file path=xl/sharedStrings.xml><?xml version="1.0" encoding="utf-8"?>
<sst xmlns="http://schemas.openxmlformats.org/spreadsheetml/2006/main" count="97" uniqueCount="66">
  <si>
    <t>Windows</t>
  </si>
  <si>
    <t>Double glazing</t>
  </si>
  <si>
    <t>HR++ glazing</t>
  </si>
  <si>
    <t>Triple glazing</t>
  </si>
  <si>
    <t>Wall</t>
  </si>
  <si>
    <t>Uninsulated wall</t>
  </si>
  <si>
    <t>Cavity wall insulation</t>
  </si>
  <si>
    <t>Interior wall insulation</t>
  </si>
  <si>
    <t>Exterior wall insulation</t>
  </si>
  <si>
    <t>Roof</t>
  </si>
  <si>
    <t>Uninsulated roof</t>
  </si>
  <si>
    <t>Insulated attic</t>
  </si>
  <si>
    <t xml:space="preserve">Roof insulation </t>
  </si>
  <si>
    <t>Floor</t>
  </si>
  <si>
    <t>Uninsulated</t>
  </si>
  <si>
    <t>Floor insulation below floor</t>
  </si>
  <si>
    <t>Floor insulation above floor</t>
  </si>
  <si>
    <t>Ventilation</t>
  </si>
  <si>
    <t>Natural ventilation (A)</t>
  </si>
  <si>
    <t>Exhaust ventilation (C1)</t>
  </si>
  <si>
    <t>Demand-driven exhaust ventilation (C2)</t>
  </si>
  <si>
    <t>Balanced ventilation with heat recovery (D1)</t>
  </si>
  <si>
    <t>Heating</t>
  </si>
  <si>
    <t>Radiators</t>
  </si>
  <si>
    <t>Add-on fans</t>
  </si>
  <si>
    <t>LT-radiators</t>
  </si>
  <si>
    <t>Option</t>
  </si>
  <si>
    <t>Window</t>
  </si>
  <si>
    <t>D</t>
  </si>
  <si>
    <t>HR</t>
  </si>
  <si>
    <t>T</t>
  </si>
  <si>
    <t>U</t>
  </si>
  <si>
    <t>C</t>
  </si>
  <si>
    <t>I</t>
  </si>
  <si>
    <t>E</t>
  </si>
  <si>
    <t>R</t>
  </si>
  <si>
    <t>A</t>
  </si>
  <si>
    <t>LT</t>
  </si>
  <si>
    <t>B</t>
  </si>
  <si>
    <t>C1</t>
  </si>
  <si>
    <t>C2</t>
  </si>
  <si>
    <t>D1</t>
  </si>
  <si>
    <t>AF</t>
  </si>
  <si>
    <t>Not LT-READY</t>
  </si>
  <si>
    <t>LT-READY</t>
  </si>
  <si>
    <t>C1-V3-1</t>
  </si>
  <si>
    <t>C1-V3-2</t>
  </si>
  <si>
    <t>C1-V3-3</t>
  </si>
  <si>
    <t>VENT</t>
  </si>
  <si>
    <t>WALL</t>
  </si>
  <si>
    <t>WINDW</t>
  </si>
  <si>
    <t>ROOF</t>
  </si>
  <si>
    <t>FLOOR</t>
  </si>
  <si>
    <t>HEAT</t>
  </si>
  <si>
    <t>TOTAL</t>
  </si>
  <si>
    <t>SUM</t>
  </si>
  <si>
    <t>C1-V2-1</t>
  </si>
  <si>
    <t>C2-V1</t>
  </si>
  <si>
    <t>C2-V2-1</t>
  </si>
  <si>
    <t>C2-V2-2</t>
  </si>
  <si>
    <t>D1-V1</t>
  </si>
  <si>
    <t>D1-V2</t>
  </si>
  <si>
    <t>D1-V3</t>
  </si>
  <si>
    <t>LT-Radiator</t>
  </si>
  <si>
    <t>Rule</t>
  </si>
  <si>
    <t xml:space="preserve">Select measures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</si>
</sst>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8488-13D4-4403-B800-F9ADED155F29}">
  <dimension ref="A1:R21"/>
  <sheetViews>
    <sheetView zoomScale="70" zoomScaleNormal="70" workbookViewId="0">
      <selection activeCell="B2" sqref="B2"/>
    </sheetView>
  </sheetViews>
  <sheetFormatPr defaultRowHeight="14.4" x14ac:dyDescent="0.3"/>
  <cols>
    <col min="2" max="2" width="37.21875" customWidth="1"/>
    <col min="4" max="4" width="9.109375" customWidth="1"/>
    <col min="5" max="5" width="15.21875" customWidth="1"/>
    <col min="6" max="6" width="20.44140625" customWidth="1"/>
    <col min="7" max="7" width="14.77734375" bestFit="1" customWidth="1"/>
    <col min="8" max="8" width="10.6640625" bestFit="1" customWidth="1"/>
    <col min="9" max="9" width="17.21875" customWidth="1"/>
    <col min="10" max="10" width="8.77734375" bestFit="1" customWidth="1"/>
    <col min="18" max="18" width="17.109375" customWidth="1"/>
  </cols>
  <sheetData>
    <row r="1" spans="1:18" x14ac:dyDescent="0.3">
      <c r="D1" t="s">
        <v>26</v>
      </c>
      <c r="E1" t="s">
        <v>27</v>
      </c>
      <c r="F1" t="s">
        <v>4</v>
      </c>
      <c r="G1" t="s">
        <v>9</v>
      </c>
      <c r="H1" t="s">
        <v>13</v>
      </c>
      <c r="I1" t="s">
        <v>17</v>
      </c>
      <c r="J1" t="s">
        <v>22</v>
      </c>
    </row>
    <row r="2" spans="1:18" x14ac:dyDescent="0.3">
      <c r="A2" t="s">
        <v>0</v>
      </c>
      <c r="B2" t="s">
        <v>1</v>
      </c>
      <c r="C2" t="s">
        <v>28</v>
      </c>
      <c r="D2">
        <v>1</v>
      </c>
      <c r="I2" t="str">
        <f>B15</f>
        <v>Natural ventilation (A)</v>
      </c>
    </row>
    <row r="3" spans="1:18" x14ac:dyDescent="0.3">
      <c r="B3" t="s">
        <v>2</v>
      </c>
      <c r="C3" t="s">
        <v>29</v>
      </c>
      <c r="E3" t="str">
        <f>B2</f>
        <v>Double glazing</v>
      </c>
      <c r="F3" t="str">
        <f>B5</f>
        <v>Uninsulated wall</v>
      </c>
      <c r="G3" t="str">
        <f>B9</f>
        <v>Uninsulated roof</v>
      </c>
      <c r="H3" t="str">
        <f>B12</f>
        <v>Uninsulated</v>
      </c>
      <c r="I3" t="str">
        <f>B18</f>
        <v>Balanced ventilation with heat recovery (D1)</v>
      </c>
      <c r="J3" t="str">
        <f>B19</f>
        <v>Radiators</v>
      </c>
      <c r="K3" t="str">
        <f>VLOOKUP(E3,$B$2:$C$21,2,FALSE)</f>
        <v>D</v>
      </c>
      <c r="L3" t="str">
        <f t="shared" ref="L3:P3" si="0">VLOOKUP(F3,$B$2:$C$21,2,FALSE)</f>
        <v>U</v>
      </c>
      <c r="M3" t="str">
        <f t="shared" si="0"/>
        <v>U</v>
      </c>
      <c r="N3" t="str">
        <f t="shared" si="0"/>
        <v>U</v>
      </c>
      <c r="O3" t="str">
        <f t="shared" si="0"/>
        <v>D1</v>
      </c>
      <c r="P3" t="str">
        <f t="shared" si="0"/>
        <v>R</v>
      </c>
      <c r="Q3" t="str">
        <f>_xlfn.CONCAT(K3:P3)</f>
        <v>DUUUD1R</v>
      </c>
      <c r="R3" t="s">
        <v>43</v>
      </c>
    </row>
    <row r="4" spans="1:18" x14ac:dyDescent="0.3">
      <c r="B4" t="s">
        <v>3</v>
      </c>
      <c r="C4" t="s">
        <v>30</v>
      </c>
      <c r="E4" t="str">
        <f>B2</f>
        <v>Double glazing</v>
      </c>
      <c r="F4" t="str">
        <f t="shared" ref="F4:F6" si="1">B6</f>
        <v>Cavity wall insulation</v>
      </c>
      <c r="G4" t="str">
        <f>B9</f>
        <v>Uninsulated roof</v>
      </c>
      <c r="H4" t="str">
        <f>B12</f>
        <v>Uninsulated</v>
      </c>
      <c r="I4" t="str">
        <f>B18</f>
        <v>Balanced ventilation with heat recovery (D1)</v>
      </c>
      <c r="J4" t="str">
        <f>B19</f>
        <v>Radiators</v>
      </c>
      <c r="K4" t="str">
        <f t="shared" ref="K4:K6" si="2">VLOOKUP(E4,$B$2:$C$21,2,FALSE)</f>
        <v>D</v>
      </c>
      <c r="L4" t="str">
        <f t="shared" ref="L4:L6" si="3">VLOOKUP(F4,$B$2:$C$21,2,FALSE)</f>
        <v>C</v>
      </c>
      <c r="M4" t="str">
        <f t="shared" ref="M4:M6" si="4">VLOOKUP(G4,$B$2:$C$21,2,FALSE)</f>
        <v>U</v>
      </c>
      <c r="N4" t="str">
        <f t="shared" ref="N4:N6" si="5">VLOOKUP(H4,$B$2:$C$21,2,FALSE)</f>
        <v>U</v>
      </c>
      <c r="O4" t="str">
        <f t="shared" ref="O4:O6" si="6">VLOOKUP(I4,$B$2:$C$21,2,FALSE)</f>
        <v>D1</v>
      </c>
      <c r="P4" t="str">
        <f t="shared" ref="P4:P6" si="7">VLOOKUP(J4,$B$2:$C$21,2,FALSE)</f>
        <v>R</v>
      </c>
      <c r="Q4" t="str">
        <f>_xlfn.CONCAT(K4:P4)</f>
        <v>DCUUD1R</v>
      </c>
      <c r="R4" t="s">
        <v>44</v>
      </c>
    </row>
    <row r="5" spans="1:18" x14ac:dyDescent="0.3">
      <c r="A5" t="s">
        <v>4</v>
      </c>
      <c r="B5" t="s">
        <v>5</v>
      </c>
      <c r="C5" t="s">
        <v>31</v>
      </c>
      <c r="E5" t="s">
        <v>1</v>
      </c>
      <c r="F5" t="str">
        <f t="shared" si="1"/>
        <v>Interior wall insulation</v>
      </c>
      <c r="G5" t="s">
        <v>10</v>
      </c>
      <c r="H5" t="s">
        <v>14</v>
      </c>
      <c r="I5" t="s">
        <v>21</v>
      </c>
      <c r="J5" t="s">
        <v>23</v>
      </c>
      <c r="K5" t="str">
        <f t="shared" si="2"/>
        <v>D</v>
      </c>
      <c r="L5" t="str">
        <f t="shared" si="3"/>
        <v>I</v>
      </c>
      <c r="M5" t="str">
        <f t="shared" si="4"/>
        <v>U</v>
      </c>
      <c r="N5" t="str">
        <f t="shared" si="5"/>
        <v>U</v>
      </c>
      <c r="O5" t="str">
        <f t="shared" si="6"/>
        <v>D1</v>
      </c>
      <c r="P5" t="str">
        <f t="shared" si="7"/>
        <v>R</v>
      </c>
      <c r="Q5" t="str">
        <f>_xlfn.CONCAT(K5:P5)</f>
        <v>DIUUD1R</v>
      </c>
      <c r="R5" t="s">
        <v>44</v>
      </c>
    </row>
    <row r="6" spans="1:18" x14ac:dyDescent="0.3">
      <c r="B6" t="s">
        <v>6</v>
      </c>
      <c r="C6" t="s">
        <v>32</v>
      </c>
      <c r="E6" t="s">
        <v>1</v>
      </c>
      <c r="F6" t="str">
        <f t="shared" si="1"/>
        <v>Exterior wall insulation</v>
      </c>
      <c r="G6" t="s">
        <v>10</v>
      </c>
      <c r="H6" t="s">
        <v>14</v>
      </c>
      <c r="I6" t="s">
        <v>21</v>
      </c>
      <c r="J6" t="s">
        <v>23</v>
      </c>
      <c r="K6" t="str">
        <f t="shared" si="2"/>
        <v>D</v>
      </c>
      <c r="L6" t="str">
        <f t="shared" si="3"/>
        <v>E</v>
      </c>
      <c r="M6" t="str">
        <f t="shared" si="4"/>
        <v>U</v>
      </c>
      <c r="N6" t="str">
        <f t="shared" si="5"/>
        <v>U</v>
      </c>
      <c r="O6" t="str">
        <f t="shared" si="6"/>
        <v>D1</v>
      </c>
      <c r="P6" t="str">
        <f t="shared" si="7"/>
        <v>R</v>
      </c>
      <c r="Q6" t="str">
        <f>_xlfn.CONCAT(K6:P6)</f>
        <v>DEUUD1R</v>
      </c>
      <c r="R6" t="s">
        <v>44</v>
      </c>
    </row>
    <row r="7" spans="1:18" x14ac:dyDescent="0.3">
      <c r="B7" t="s">
        <v>7</v>
      </c>
      <c r="C7" t="s">
        <v>33</v>
      </c>
    </row>
    <row r="8" spans="1:18" x14ac:dyDescent="0.3">
      <c r="B8" t="s">
        <v>8</v>
      </c>
      <c r="C8" t="s">
        <v>34</v>
      </c>
    </row>
    <row r="9" spans="1:18" x14ac:dyDescent="0.3">
      <c r="A9" t="s">
        <v>9</v>
      </c>
      <c r="B9" t="s">
        <v>10</v>
      </c>
      <c r="C9" t="s">
        <v>31</v>
      </c>
    </row>
    <row r="10" spans="1:18" x14ac:dyDescent="0.3">
      <c r="B10" t="s">
        <v>11</v>
      </c>
      <c r="C10" t="s">
        <v>36</v>
      </c>
    </row>
    <row r="11" spans="1:18" x14ac:dyDescent="0.3">
      <c r="B11" t="s">
        <v>12</v>
      </c>
      <c r="C11" t="s">
        <v>35</v>
      </c>
    </row>
    <row r="12" spans="1:18" x14ac:dyDescent="0.3">
      <c r="A12" t="s">
        <v>13</v>
      </c>
      <c r="B12" t="s">
        <v>14</v>
      </c>
      <c r="C12" t="s">
        <v>31</v>
      </c>
    </row>
    <row r="13" spans="1:18" x14ac:dyDescent="0.3">
      <c r="B13" t="s">
        <v>15</v>
      </c>
      <c r="C13" t="s">
        <v>38</v>
      </c>
    </row>
    <row r="14" spans="1:18" x14ac:dyDescent="0.3">
      <c r="B14" t="s">
        <v>16</v>
      </c>
      <c r="C14" t="s">
        <v>36</v>
      </c>
    </row>
    <row r="15" spans="1:18" x14ac:dyDescent="0.3">
      <c r="A15" t="s">
        <v>17</v>
      </c>
      <c r="B15" t="s">
        <v>18</v>
      </c>
      <c r="C15" t="s">
        <v>36</v>
      </c>
    </row>
    <row r="16" spans="1:18" x14ac:dyDescent="0.3">
      <c r="B16" t="s">
        <v>19</v>
      </c>
      <c r="C16" t="s">
        <v>39</v>
      </c>
    </row>
    <row r="17" spans="1:3" x14ac:dyDescent="0.3">
      <c r="B17" t="s">
        <v>20</v>
      </c>
      <c r="C17" t="s">
        <v>40</v>
      </c>
    </row>
    <row r="18" spans="1:3" x14ac:dyDescent="0.3">
      <c r="B18" t="s">
        <v>21</v>
      </c>
      <c r="C18" t="s">
        <v>41</v>
      </c>
    </row>
    <row r="19" spans="1:3" x14ac:dyDescent="0.3">
      <c r="A19" t="s">
        <v>22</v>
      </c>
      <c r="B19" t="s">
        <v>23</v>
      </c>
      <c r="C19" t="s">
        <v>35</v>
      </c>
    </row>
    <row r="20" spans="1:3" x14ac:dyDescent="0.3">
      <c r="B20" t="s">
        <v>24</v>
      </c>
      <c r="C20" t="s">
        <v>42</v>
      </c>
    </row>
    <row r="21" spans="1:3" x14ac:dyDescent="0.3">
      <c r="B21" t="s">
        <v>25</v>
      </c>
      <c r="C2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037BF-538E-4A9E-A971-FC4E76B65CF7}">
  <dimension ref="B2:K30"/>
  <sheetViews>
    <sheetView tabSelected="1" workbookViewId="0">
      <selection activeCell="O20" sqref="O20"/>
    </sheetView>
  </sheetViews>
  <sheetFormatPr defaultRowHeight="14.4" x14ac:dyDescent="0.3"/>
  <cols>
    <col min="1" max="1" width="2.77734375" customWidth="1"/>
    <col min="2" max="2" width="14.88671875" customWidth="1"/>
    <col min="3" max="3" width="37.77734375" bestFit="1" customWidth="1"/>
    <col min="4" max="4" width="4.5546875" customWidth="1"/>
    <col min="11" max="11" width="17.21875" customWidth="1"/>
    <col min="12" max="12" width="16" customWidth="1"/>
  </cols>
  <sheetData>
    <row r="2" spans="2:11" x14ac:dyDescent="0.3">
      <c r="B2" s="1" t="s">
        <v>65</v>
      </c>
    </row>
    <row r="3" spans="2:11" x14ac:dyDescent="0.3">
      <c r="B3" t="s">
        <v>0</v>
      </c>
      <c r="C3" s="3" t="s">
        <v>1</v>
      </c>
    </row>
    <row r="4" spans="2:11" ht="7.2" customHeight="1" x14ac:dyDescent="0.3"/>
    <row r="5" spans="2:11" x14ac:dyDescent="0.3">
      <c r="B5" t="str">
        <f>Measures!A5</f>
        <v>Wall</v>
      </c>
      <c r="C5" s="3" t="s">
        <v>5</v>
      </c>
    </row>
    <row r="6" spans="2:11" ht="7.2" customHeight="1" x14ac:dyDescent="0.3"/>
    <row r="7" spans="2:11" x14ac:dyDescent="0.3">
      <c r="B7" t="str">
        <f>Measures!A9</f>
        <v>Roof</v>
      </c>
      <c r="C7" s="3" t="s">
        <v>10</v>
      </c>
    </row>
    <row r="8" spans="2:11" ht="7.2" customHeight="1" x14ac:dyDescent="0.3"/>
    <row r="9" spans="2:11" x14ac:dyDescent="0.3">
      <c r="B9" t="str">
        <f>Measures!A12</f>
        <v>Floor</v>
      </c>
      <c r="C9" s="3" t="s">
        <v>14</v>
      </c>
    </row>
    <row r="10" spans="2:11" ht="7.2" customHeight="1" x14ac:dyDescent="0.3"/>
    <row r="11" spans="2:11" x14ac:dyDescent="0.3">
      <c r="B11" t="str">
        <f>Measures!A15</f>
        <v>Ventilation</v>
      </c>
      <c r="C11" s="3" t="s">
        <v>19</v>
      </c>
    </row>
    <row r="12" spans="2:11" ht="7.8" customHeight="1" x14ac:dyDescent="0.3"/>
    <row r="13" spans="2:11" x14ac:dyDescent="0.3">
      <c r="B13" t="s">
        <v>22</v>
      </c>
      <c r="C13" s="3" t="s">
        <v>24</v>
      </c>
    </row>
    <row r="14" spans="2:11" x14ac:dyDescent="0.3">
      <c r="F14" s="1" t="str">
        <f>K30</f>
        <v>Not LT-READY</v>
      </c>
    </row>
    <row r="16" spans="2:11" x14ac:dyDescent="0.3">
      <c r="B16" t="s">
        <v>64</v>
      </c>
      <c r="D16" t="s">
        <v>48</v>
      </c>
      <c r="E16" t="s">
        <v>50</v>
      </c>
      <c r="F16" t="s">
        <v>49</v>
      </c>
      <c r="G16" t="s">
        <v>51</v>
      </c>
      <c r="H16" t="s">
        <v>52</v>
      </c>
      <c r="I16" t="s">
        <v>53</v>
      </c>
      <c r="J16" t="s">
        <v>54</v>
      </c>
      <c r="K16" t="s">
        <v>55</v>
      </c>
    </row>
    <row r="17" spans="2:11" x14ac:dyDescent="0.3">
      <c r="B17" s="2">
        <v>1</v>
      </c>
      <c r="C17" t="s">
        <v>63</v>
      </c>
      <c r="I17">
        <f>IF(C13=Measures!B21,1,0)</f>
        <v>0</v>
      </c>
      <c r="J17">
        <f t="shared" ref="J17:J28" si="0">SUM(D17:I17)</f>
        <v>0</v>
      </c>
      <c r="K17">
        <f>IF(J17=1,1,0)</f>
        <v>0</v>
      </c>
    </row>
    <row r="18" spans="2:11" x14ac:dyDescent="0.3">
      <c r="B18" s="2">
        <f>B17+1</f>
        <v>2</v>
      </c>
      <c r="C18" t="s">
        <v>56</v>
      </c>
      <c r="D18">
        <f>IF('Original situation'!$C$11=Measures!$B$16,1,0)</f>
        <v>1</v>
      </c>
      <c r="E18">
        <f>IF(C3=Measures!B2,0,1)</f>
        <v>0</v>
      </c>
      <c r="F18">
        <f>IF($C$5=Measures!B8,1,IF('Original situation'!C5=Measures!B7,1,0))</f>
        <v>0</v>
      </c>
      <c r="J18">
        <f>SUM(D18:I18)</f>
        <v>1</v>
      </c>
      <c r="K18">
        <f>IF(J18=3,1,0)</f>
        <v>0</v>
      </c>
    </row>
    <row r="19" spans="2:11" x14ac:dyDescent="0.3">
      <c r="B19" s="2">
        <f t="shared" ref="B19:B28" si="1">B18+1</f>
        <v>3</v>
      </c>
      <c r="C19" t="s">
        <v>45</v>
      </c>
      <c r="D19">
        <f>IF('Original situation'!$C$11=Measures!$B$16,1,0)</f>
        <v>1</v>
      </c>
      <c r="E19">
        <f>IF(C3=Measures!B2,0,1)</f>
        <v>0</v>
      </c>
      <c r="F19">
        <f>IF($C$5=Measures!$B$6,1,0)</f>
        <v>0</v>
      </c>
      <c r="H19">
        <f>IF($C$9=Measures!$B$12,0,1)</f>
        <v>0</v>
      </c>
      <c r="J19">
        <f t="shared" si="0"/>
        <v>1</v>
      </c>
      <c r="K19">
        <f>IF(J19=4,1,0)</f>
        <v>0</v>
      </c>
    </row>
    <row r="20" spans="2:11" x14ac:dyDescent="0.3">
      <c r="B20" s="2">
        <f t="shared" si="1"/>
        <v>4</v>
      </c>
      <c r="C20" t="s">
        <v>46</v>
      </c>
      <c r="D20">
        <f>IF('Original situation'!$C$11=Measures!$B$16,1,0)</f>
        <v>1</v>
      </c>
      <c r="E20">
        <f>IF(C3=Measures!B2,0,1)</f>
        <v>0</v>
      </c>
      <c r="F20">
        <f>IF($C$5=Measures!$B$6,1,0)</f>
        <v>0</v>
      </c>
      <c r="G20">
        <f>IF($C$7=Measures!$B$9,0,1)</f>
        <v>0</v>
      </c>
      <c r="J20">
        <f t="shared" si="0"/>
        <v>1</v>
      </c>
      <c r="K20">
        <f>IF(J20=4,1,0)</f>
        <v>0</v>
      </c>
    </row>
    <row r="21" spans="2:11" x14ac:dyDescent="0.3">
      <c r="B21" s="2">
        <f t="shared" si="1"/>
        <v>5</v>
      </c>
      <c r="C21" t="s">
        <v>47</v>
      </c>
      <c r="D21">
        <f>IF('Original situation'!$C$11=Measures!$B$16,1,0)</f>
        <v>1</v>
      </c>
      <c r="E21">
        <f>IF($C$3=Measures!$B$2,0,1)</f>
        <v>0</v>
      </c>
      <c r="F21">
        <f>IF($C$5=Measures!$B$6,1,0)</f>
        <v>0</v>
      </c>
      <c r="I21">
        <f>IF($C$13=Measures!$B$20,1,0)</f>
        <v>1</v>
      </c>
      <c r="J21">
        <f t="shared" si="0"/>
        <v>2</v>
      </c>
      <c r="K21">
        <f>IF(J21=4,1,0)</f>
        <v>0</v>
      </c>
    </row>
    <row r="22" spans="2:11" x14ac:dyDescent="0.3">
      <c r="B22" s="2">
        <f t="shared" si="1"/>
        <v>6</v>
      </c>
      <c r="C22" t="s">
        <v>57</v>
      </c>
      <c r="D22">
        <f>IF('Original situation'!$C$11=Measures!$B$17,1,0)</f>
        <v>0</v>
      </c>
      <c r="F22">
        <f>IF($C$5=Measures!$B$8,1,0)</f>
        <v>0</v>
      </c>
      <c r="J22">
        <f t="shared" si="0"/>
        <v>0</v>
      </c>
      <c r="K22">
        <f>IF(J22=2,1,0)</f>
        <v>0</v>
      </c>
    </row>
    <row r="23" spans="2:11" x14ac:dyDescent="0.3">
      <c r="B23" s="2">
        <f t="shared" si="1"/>
        <v>7</v>
      </c>
      <c r="C23" t="s">
        <v>58</v>
      </c>
      <c r="D23">
        <f>IF('Original situation'!$C$11=Measures!$B$17,1,0)</f>
        <v>0</v>
      </c>
      <c r="E23">
        <f>IF($C$3=Measures!$B$2,0,1)</f>
        <v>0</v>
      </c>
      <c r="F23">
        <f>IF($C$5=Measures!$B$5,0,1)</f>
        <v>0</v>
      </c>
      <c r="J23">
        <f t="shared" si="0"/>
        <v>0</v>
      </c>
      <c r="K23">
        <f>IF(J23=3,1,0)</f>
        <v>0</v>
      </c>
    </row>
    <row r="24" spans="2:11" x14ac:dyDescent="0.3">
      <c r="B24" s="2">
        <f t="shared" si="1"/>
        <v>8</v>
      </c>
      <c r="C24" t="s">
        <v>59</v>
      </c>
      <c r="D24">
        <f>IF('Original situation'!$C$11=Measures!$B$17,1,0)</f>
        <v>0</v>
      </c>
      <c r="F24">
        <f>IF($C$5=Measures!$B$5,0,1)</f>
        <v>0</v>
      </c>
      <c r="I24">
        <f>IF($C$13=Measures!$B$20,1,0)</f>
        <v>1</v>
      </c>
      <c r="J24">
        <f t="shared" si="0"/>
        <v>1</v>
      </c>
      <c r="K24">
        <f>IF(J24=3,1,0)</f>
        <v>0</v>
      </c>
    </row>
    <row r="25" spans="2:11" x14ac:dyDescent="0.3">
      <c r="B25" s="2">
        <f t="shared" si="1"/>
        <v>9</v>
      </c>
      <c r="C25" t="s">
        <v>59</v>
      </c>
      <c r="D25">
        <f>IF('Original situation'!$C$11=Measures!$B$17,1,0)</f>
        <v>0</v>
      </c>
      <c r="G25">
        <f>IF($C$7=Measures!$B$9,0,1)</f>
        <v>0</v>
      </c>
      <c r="H25">
        <f>IF($C$9=Measures!$B$12,0,1)</f>
        <v>0</v>
      </c>
      <c r="I25">
        <f>IF($C$13=Measures!$B$20,1,0)</f>
        <v>1</v>
      </c>
      <c r="J25">
        <f t="shared" si="0"/>
        <v>1</v>
      </c>
      <c r="K25">
        <f>IF(J25=4,1,0)</f>
        <v>0</v>
      </c>
    </row>
    <row r="26" spans="2:11" x14ac:dyDescent="0.3">
      <c r="B26" s="2">
        <f t="shared" si="1"/>
        <v>10</v>
      </c>
      <c r="C26" t="s">
        <v>60</v>
      </c>
      <c r="D26">
        <f>IF('Original situation'!$C$11=Measures!$B$18,1,0)</f>
        <v>0</v>
      </c>
      <c r="E26">
        <f>IF(C3=Measures!B4,1,0)</f>
        <v>0</v>
      </c>
      <c r="J26">
        <f t="shared" si="0"/>
        <v>0</v>
      </c>
      <c r="K26">
        <f>IF(J26=2,1,0)</f>
        <v>0</v>
      </c>
    </row>
    <row r="27" spans="2:11" x14ac:dyDescent="0.3">
      <c r="B27" s="2">
        <f t="shared" si="1"/>
        <v>11</v>
      </c>
      <c r="C27" t="s">
        <v>61</v>
      </c>
      <c r="D27">
        <f>IF('Original situation'!$C$11=Measures!$B$18,1,0)</f>
        <v>0</v>
      </c>
      <c r="F27">
        <f>IF($C$5=Measures!$B$5,0,1)</f>
        <v>0</v>
      </c>
      <c r="J27">
        <f t="shared" si="0"/>
        <v>0</v>
      </c>
      <c r="K27">
        <f>IF(J27=2,1,0)</f>
        <v>0</v>
      </c>
    </row>
    <row r="28" spans="2:11" x14ac:dyDescent="0.3">
      <c r="B28" s="2">
        <f t="shared" si="1"/>
        <v>12</v>
      </c>
      <c r="C28" t="s">
        <v>62</v>
      </c>
      <c r="D28">
        <f>IF('Original situation'!$C$11=Measures!$B$18,1,0)</f>
        <v>0</v>
      </c>
      <c r="E28">
        <f>IF($C$3=Measures!$B$2,0,1)</f>
        <v>0</v>
      </c>
      <c r="G28">
        <f>IF($C$7=Measures!$B$9,0,1)</f>
        <v>0</v>
      </c>
      <c r="H28">
        <f>IF($C$9=Measures!$B$12,0,1)</f>
        <v>0</v>
      </c>
      <c r="J28">
        <f t="shared" si="0"/>
        <v>0</v>
      </c>
      <c r="K28">
        <f>IF(J28=4,1,0)</f>
        <v>0</v>
      </c>
    </row>
    <row r="29" spans="2:11" x14ac:dyDescent="0.3">
      <c r="K29">
        <f>SUM(K17:K28)</f>
        <v>0</v>
      </c>
    </row>
    <row r="30" spans="2:11" x14ac:dyDescent="0.3">
      <c r="K30" s="1" t="str">
        <f>IF(K29=0,"Not LT-READY","LT-READY")</f>
        <v>Not LT-READY</v>
      </c>
    </row>
  </sheetData>
  <protectedRanges>
    <protectedRange sqref="C5" name="Range2"/>
    <protectedRange sqref="C3" name="Range1"/>
  </protectedRanges>
  <conditionalFormatting sqref="F14">
    <cfRule type="colorScale" priority="1">
      <colorScale>
        <cfvo type="formula" val="&quot;LT-READY&quot;"/>
        <cfvo type="formula" val="&quot;NOT LT-READY&quot;"/>
        <color theme="9"/>
        <color rgb="FFFF0000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3DD94EE-FCFB-4F00-93E7-48F276F4AE5C}">
          <x14:formula1>
            <xm:f>Measures!$B$2:$B$4</xm:f>
          </x14:formula1>
          <xm:sqref>C3</xm:sqref>
        </x14:dataValidation>
        <x14:dataValidation type="list" allowBlank="1" showInputMessage="1" showErrorMessage="1" xr:uid="{A27210EA-6D97-4D29-AC5C-409456EDFF4F}">
          <x14:formula1>
            <xm:f>Measures!$B$5:$B$8</xm:f>
          </x14:formula1>
          <xm:sqref>C5</xm:sqref>
        </x14:dataValidation>
        <x14:dataValidation type="list" allowBlank="1" showInputMessage="1" showErrorMessage="1" xr:uid="{15F342B1-F8B9-40A6-A5A2-F02DAB0C7A26}">
          <x14:formula1>
            <xm:f>Measures!$B$9:$B$11</xm:f>
          </x14:formula1>
          <xm:sqref>C7</xm:sqref>
        </x14:dataValidation>
        <x14:dataValidation type="list" allowBlank="1" showInputMessage="1" showErrorMessage="1" xr:uid="{4382C829-E2D7-4A01-AE30-42CEBCC57C02}">
          <x14:formula1>
            <xm:f>Measures!$B$12:$B$14</xm:f>
          </x14:formula1>
          <xm:sqref>C9</xm:sqref>
        </x14:dataValidation>
        <x14:dataValidation type="list" allowBlank="1" showInputMessage="1" showErrorMessage="1" xr:uid="{F28B0604-C850-4ADD-9A4C-CB8CF8DE1604}">
          <x14:formula1>
            <xm:f>Measures!$B$15:$B$18</xm:f>
          </x14:formula1>
          <xm:sqref>C11</xm:sqref>
        </x14:dataValidation>
        <x14:dataValidation type="list" allowBlank="1" showInputMessage="1" showErrorMessage="1" xr:uid="{D5FC60CA-9602-40F6-8E36-C1758EBC4705}">
          <x14:formula1>
            <xm:f>Measures!$B$19:$B$21</xm:f>
          </x14:formula1>
          <xm:sqref>C13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Measures</vt:lpstr>
      <vt:lpstr>Original situation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Rutten</dc:creator>
  <cp:lastModifiedBy>Jesse Bakker</cp:lastModifiedBy>
  <dcterms:created xsi:type="dcterms:W3CDTF">2021-05-25T07:55:24Z</dcterms:created>
  <dcterms:modified xsi:type="dcterms:W3CDTF">2021-05-25T20:17:01Z</dcterms:modified>
</cp:coreProperties>
</file>